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tabRatio="779" activeTab="0"/>
  </bookViews>
  <sheets>
    <sheet name="Deviz general-drum" sheetId="1" r:id="rId1"/>
    <sheet name="Sheet1" sheetId="2" r:id="rId2"/>
  </sheets>
  <definedNames>
    <definedName name="euro">#REF!</definedName>
  </definedNames>
  <calcPr fullCalcOnLoad="1"/>
</workbook>
</file>

<file path=xl/sharedStrings.xml><?xml version="1.0" encoding="utf-8"?>
<sst xmlns="http://schemas.openxmlformats.org/spreadsheetml/2006/main" count="180" uniqueCount="88">
  <si>
    <t>TVA</t>
  </si>
  <si>
    <t>DEVIZ GENERAL</t>
  </si>
  <si>
    <t>privind cheltuielile necesare realizării obiectivului de investiţie</t>
  </si>
  <si>
    <t>Nr. crt.</t>
  </si>
  <si>
    <t>DENUMIREA CAPITOLELOR ŞI SUBCAPITOLELOR DE CHELTUIELI</t>
  </si>
  <si>
    <t>CAPITOLUL 1 - Cheltuieli pentru obtinerea si amenajarea terenului</t>
  </si>
  <si>
    <t>1.1</t>
  </si>
  <si>
    <t>Obţinerea terenului</t>
  </si>
  <si>
    <t>1.2</t>
  </si>
  <si>
    <t>Amenajarea terenului</t>
  </si>
  <si>
    <t>1.3</t>
  </si>
  <si>
    <t>Amenajări pentru protecţia mediului şi aducerea la starea iniţială</t>
  </si>
  <si>
    <t>TOTAL CAP. 1</t>
  </si>
  <si>
    <t>CAPITOLUL 2 - Cheltuieli pentru aigurarea utilităţilor necesare obiectivului</t>
  </si>
  <si>
    <t>Reţele de racord, utilităţi exterioare incintei</t>
  </si>
  <si>
    <t>TOTAL CAP. 2</t>
  </si>
  <si>
    <t>CAPITOLUL 3 - Cheltuieli pentru proiectare şi asistenţă tehnică</t>
  </si>
  <si>
    <t>3.1</t>
  </si>
  <si>
    <t>3.2</t>
  </si>
  <si>
    <t>Consultanţă</t>
  </si>
  <si>
    <t>Asistenţă tehnică</t>
  </si>
  <si>
    <t>TOTAL CAP. 3</t>
  </si>
  <si>
    <t>CAPITOLUL 4- Cheltuieli pentru investiţia de baza</t>
  </si>
  <si>
    <t>4.1</t>
  </si>
  <si>
    <t>4.2</t>
  </si>
  <si>
    <t>4.3</t>
  </si>
  <si>
    <t>4.4</t>
  </si>
  <si>
    <t>4.5</t>
  </si>
  <si>
    <t>Dotări</t>
  </si>
  <si>
    <t>4.6</t>
  </si>
  <si>
    <t>Active necorporale</t>
  </si>
  <si>
    <t>TOTAL CAP. 4</t>
  </si>
  <si>
    <t>CAPITOL 5 - Alte cheltuieli</t>
  </si>
  <si>
    <t>5.1</t>
  </si>
  <si>
    <t>Organizare de şantier</t>
  </si>
  <si>
    <t>5.1.2. Cheltuieli conexe organizării de şantier</t>
  </si>
  <si>
    <t>5.2</t>
  </si>
  <si>
    <t>Comisioane, cote, taxe, costul creditului</t>
  </si>
  <si>
    <t>5.3</t>
  </si>
  <si>
    <t>TOTAL CAP. 5</t>
  </si>
  <si>
    <t>6.1</t>
  </si>
  <si>
    <t>Pregătirea personalului de exploatare</t>
  </si>
  <si>
    <t>6.2</t>
  </si>
  <si>
    <t>Probe tehnologice şi teste</t>
  </si>
  <si>
    <t>TOTAL CAP. 6</t>
  </si>
  <si>
    <t xml:space="preserve">TOTAL GENERAL </t>
  </si>
  <si>
    <t>Lucrari de constructii</t>
  </si>
  <si>
    <t>"MODERNIZARE DRUMURI DE INTERES LOCAL IN COMUNA VALEA IERII"</t>
  </si>
  <si>
    <t>Valoare
 (fără TVA)</t>
  </si>
  <si>
    <t>Valoare 
(cu TVA)</t>
  </si>
  <si>
    <t>Cheltuieli pentru relocarea/protectie utilitatilor</t>
  </si>
  <si>
    <t>3.1.1. Studii de teren</t>
  </si>
  <si>
    <t xml:space="preserve">Studii </t>
  </si>
  <si>
    <t>3.1.2. Raport privind impactul asupra mediului</t>
  </si>
  <si>
    <t>3.1.3. Alte studii specifice</t>
  </si>
  <si>
    <t>Documentatii-suport si cheltuieli pentru obţinerea de avize, acorduri, autorizaţii</t>
  </si>
  <si>
    <t>Expertizare tehnica</t>
  </si>
  <si>
    <t>Certificarea performantei energetice si auditul energetic al cladirilor</t>
  </si>
  <si>
    <t xml:space="preserve">Proiectare </t>
  </si>
  <si>
    <t>3.5.1. Tema de proiectare</t>
  </si>
  <si>
    <t>3.5.2. Studiu de prefezabilitate</t>
  </si>
  <si>
    <t>3.5.3. Studiu de fezabilitate/documentatie de avizare a lucrarilor de interventii si deviz general</t>
  </si>
  <si>
    <t>3.5.4. Documentatiile tehnice necesare in vederea obtinerii avizelor/acordurilor/autorizatiilor</t>
  </si>
  <si>
    <t>3.5.5. Verificarea tehnica de calitate a proiectului tehnic si a detaliilor de executie</t>
  </si>
  <si>
    <t>3.5.6. Proiect tehnic si detalii de executie</t>
  </si>
  <si>
    <t>Organizarea procedurilor de achiziţie</t>
  </si>
  <si>
    <t>3.7.1. Managementul de proiect pentru obiectivul de investitii</t>
  </si>
  <si>
    <t>3.7.2. Auditul financiar</t>
  </si>
  <si>
    <t>3.8.1. Asistenta tehnica din partea proiectantului</t>
  </si>
  <si>
    <t>3.8.1.1. pe perioada de executie a lucrarilor</t>
  </si>
  <si>
    <t>3.8.1.2. pentru participarea proiectantului la fazele incluse in programul de control al lucrarilor de executie, avizat de catre Inspectoratul de Stat in Constructii</t>
  </si>
  <si>
    <t>3.8.2. Dirigentie de santier</t>
  </si>
  <si>
    <t>lei</t>
  </si>
  <si>
    <t>Montaj utilaje, echipamente tehnologice si functionale</t>
  </si>
  <si>
    <t>Utilaje, echipamente tehnologice şi funcţionale care necesita montaj</t>
  </si>
  <si>
    <t>Utilaje, echipamente tehnologice şi funcţionale care nu necesita montaj si echipamente de transport</t>
  </si>
  <si>
    <t>5.1.1. Lucrări de construcţii si instalatii aferente organizarii de santier</t>
  </si>
  <si>
    <t>5.2.1. Comisioanele si dobanzile aferente bancii finantatoare</t>
  </si>
  <si>
    <t>5.2.2. Cota aferenta ISC pentru controlul calitatii lucrarilor de constructii</t>
  </si>
  <si>
    <t>5.2.3. Cota aferenta ISC pentru controlul statului in amenajarea teritoriului, urbanism si pentru autorizarea lucrarilor de constructii</t>
  </si>
  <si>
    <t>5.2.4. Cota aferenta Casei Sociale a Constructorilor - CSC</t>
  </si>
  <si>
    <t>5.2.5. Taxe pentru acorduri, avize conforme si autorizatia de construire/desfiintare</t>
  </si>
  <si>
    <t>Cheltuieli diverse şi neprevăzute</t>
  </si>
  <si>
    <t>Cheltuieli pentru informare si publicitate</t>
  </si>
  <si>
    <t xml:space="preserve">CAPITOL 6 - Cheltuieli pentru probe tehnologice şi teste </t>
  </si>
  <si>
    <t>din care C+M (1.2+1.3+1.4+2+4.1+4.2+5.1.1)</t>
  </si>
  <si>
    <t>bs</t>
  </si>
  <si>
    <t>bc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</si>
</sst>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#,##0.0"/>
    <numFmt numFmtId="174" formatCode="#,##0.000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#,##0.000000"/>
    <numFmt numFmtId="182" formatCode="0.000000"/>
    <numFmt numFmtId="183" formatCode="0.00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12" fillId="0" borderId="2" applyNumberFormat="0" applyFill="0" applyAlignment="0" applyProtection="0"/>
    <xf numFmtId="0" fontId="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20" borderId="3" applyNumberFormat="0" applyAlignment="0" applyProtection="0"/>
    <xf numFmtId="0" fontId="11" fillId="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3" fillId="21" borderId="0" applyNumberFormat="0" applyBorder="0" applyAlignment="0" applyProtection="0"/>
    <xf numFmtId="0" fontId="0" fillId="22" borderId="4" applyNumberForma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5" fillId="23" borderId="9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107">
    <xf numFmtId="0" fontId="0" fillId="0" borderId="0" xfId="0" applyAlignment="1">
      <alignment/>
    </xf>
    <xf numFmtId="0" fontId="21" fillId="0" borderId="0" xfId="0" applyNumberFormat="1" applyFont="1" applyAlignment="1">
      <alignment horizontal="center" vertical="center"/>
    </xf>
    <xf numFmtId="3" fontId="21" fillId="0" borderId="0" xfId="0" applyNumberFormat="1" applyFont="1" applyAlignment="1">
      <alignment vertical="center"/>
    </xf>
    <xf numFmtId="0" fontId="21" fillId="0" borderId="0" xfId="0" applyNumberFormat="1" applyFont="1" applyFill="1" applyAlignment="1">
      <alignment horizontal="center" vertical="center"/>
    </xf>
    <xf numFmtId="3" fontId="21" fillId="0" borderId="0" xfId="0" applyNumberFormat="1" applyFont="1" applyFill="1" applyAlignment="1">
      <alignment vertical="center"/>
    </xf>
    <xf numFmtId="3" fontId="21" fillId="0" borderId="10" xfId="0" applyNumberFormat="1" applyFont="1" applyFill="1" applyBorder="1" applyAlignment="1">
      <alignment vertical="center" wrapText="1"/>
    </xf>
    <xf numFmtId="0" fontId="19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 vertical="center"/>
    </xf>
    <xf numFmtId="0" fontId="19" fillId="0" borderId="11" xfId="0" applyNumberFormat="1" applyFont="1" applyFill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vertical="center" wrapText="1"/>
    </xf>
    <xf numFmtId="0" fontId="22" fillId="0" borderId="13" xfId="0" applyNumberFormat="1" applyFont="1" applyBorder="1" applyAlignment="1">
      <alignment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3" fontId="21" fillId="0" borderId="17" xfId="0" applyNumberFormat="1" applyFont="1" applyFill="1" applyBorder="1" applyAlignment="1">
      <alignment vertical="center" wrapText="1"/>
    </xf>
    <xf numFmtId="0" fontId="21" fillId="0" borderId="18" xfId="0" applyNumberFormat="1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3" fontId="21" fillId="0" borderId="20" xfId="0" applyNumberFormat="1" applyFont="1" applyFill="1" applyBorder="1" applyAlignment="1">
      <alignment vertical="center" wrapText="1"/>
    </xf>
    <xf numFmtId="3" fontId="21" fillId="0" borderId="21" xfId="0" applyNumberFormat="1" applyFont="1" applyFill="1" applyBorder="1" applyAlignment="1">
      <alignment vertical="center" wrapText="1"/>
    </xf>
    <xf numFmtId="3" fontId="21" fillId="0" borderId="22" xfId="0" applyNumberFormat="1" applyFont="1" applyFill="1" applyBorder="1" applyAlignment="1">
      <alignment vertical="center" wrapText="1"/>
    </xf>
    <xf numFmtId="0" fontId="21" fillId="0" borderId="23" xfId="0" applyNumberFormat="1" applyFont="1" applyFill="1" applyBorder="1" applyAlignment="1">
      <alignment horizontal="center" vertical="center" wrapText="1"/>
    </xf>
    <xf numFmtId="3" fontId="21" fillId="0" borderId="24" xfId="0" applyNumberFormat="1" applyFont="1" applyFill="1" applyBorder="1" applyAlignment="1">
      <alignment vertical="center" wrapText="1"/>
    </xf>
    <xf numFmtId="2" fontId="19" fillId="0" borderId="10" xfId="0" applyNumberFormat="1" applyFont="1" applyBorder="1" applyAlignment="1">
      <alignment horizont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/>
    </xf>
    <xf numFmtId="2" fontId="19" fillId="0" borderId="20" xfId="0" applyNumberFormat="1" applyFont="1" applyFill="1" applyBorder="1" applyAlignment="1">
      <alignment horizontal="center" vertical="center" wrapText="1"/>
    </xf>
    <xf numFmtId="2" fontId="21" fillId="0" borderId="13" xfId="0" applyNumberFormat="1" applyFont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 wrapText="1"/>
    </xf>
    <xf numFmtId="2" fontId="21" fillId="0" borderId="20" xfId="0" applyNumberFormat="1" applyFont="1" applyFill="1" applyBorder="1" applyAlignment="1">
      <alignment horizontal="center" vertical="center" wrapText="1"/>
    </xf>
    <xf numFmtId="2" fontId="21" fillId="0" borderId="25" xfId="0" applyNumberFormat="1" applyFont="1" applyFill="1" applyBorder="1" applyAlignment="1">
      <alignment horizontal="center" vertical="center" wrapText="1"/>
    </xf>
    <xf numFmtId="2" fontId="21" fillId="0" borderId="25" xfId="0" applyNumberFormat="1" applyFont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2" fontId="21" fillId="0" borderId="20" xfId="0" applyNumberFormat="1" applyFont="1" applyBorder="1" applyAlignment="1">
      <alignment horizontal="center" vertical="center"/>
    </xf>
    <xf numFmtId="2" fontId="19" fillId="0" borderId="26" xfId="0" applyNumberFormat="1" applyFont="1" applyFill="1" applyBorder="1" applyAlignment="1">
      <alignment horizontal="center" vertical="center" wrapText="1"/>
    </xf>
    <xf numFmtId="2" fontId="21" fillId="0" borderId="17" xfId="0" applyNumberFormat="1" applyFont="1" applyBorder="1" applyAlignment="1">
      <alignment horizontal="center" vertical="center"/>
    </xf>
    <xf numFmtId="2" fontId="21" fillId="0" borderId="27" xfId="0" applyNumberFormat="1" applyFont="1" applyBorder="1" applyAlignment="1">
      <alignment horizontal="center" vertical="center"/>
    </xf>
    <xf numFmtId="2" fontId="19" fillId="0" borderId="28" xfId="0" applyNumberFormat="1" applyFont="1" applyFill="1" applyBorder="1" applyAlignment="1">
      <alignment horizontal="center" vertical="center" wrapText="1"/>
    </xf>
    <xf numFmtId="2" fontId="19" fillId="0" borderId="29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Alignment="1">
      <alignment vertical="center"/>
    </xf>
    <xf numFmtId="2" fontId="19" fillId="0" borderId="0" xfId="0" applyNumberFormat="1" applyFont="1" applyFill="1" applyAlignment="1">
      <alignment vertical="center"/>
    </xf>
    <xf numFmtId="2" fontId="21" fillId="0" borderId="0" xfId="0" applyNumberFormat="1" applyFont="1" applyAlignment="1">
      <alignment vertical="center"/>
    </xf>
    <xf numFmtId="2" fontId="21" fillId="0" borderId="13" xfId="0" applyNumberFormat="1" applyFont="1" applyFill="1" applyBorder="1" applyAlignment="1">
      <alignment horizontal="center" vertical="center" wrapText="1"/>
    </xf>
    <xf numFmtId="2" fontId="21" fillId="0" borderId="30" xfId="0" applyNumberFormat="1" applyFont="1" applyFill="1" applyBorder="1" applyAlignment="1">
      <alignment horizontal="center" vertical="center" wrapText="1"/>
    </xf>
    <xf numFmtId="2" fontId="21" fillId="0" borderId="17" xfId="0" applyNumberFormat="1" applyFont="1" applyFill="1" applyBorder="1" applyAlignment="1">
      <alignment horizontal="center" vertical="center" wrapText="1"/>
    </xf>
    <xf numFmtId="2" fontId="21" fillId="0" borderId="24" xfId="0" applyNumberFormat="1" applyFont="1" applyFill="1" applyBorder="1" applyAlignment="1">
      <alignment horizontal="center" vertical="center" wrapText="1"/>
    </xf>
    <xf numFmtId="2" fontId="19" fillId="0" borderId="31" xfId="0" applyNumberFormat="1" applyFont="1" applyBorder="1" applyAlignment="1">
      <alignment horizontal="center" wrapText="1"/>
    </xf>
    <xf numFmtId="2" fontId="19" fillId="0" borderId="32" xfId="0" applyNumberFormat="1" applyFont="1" applyFill="1" applyBorder="1" applyAlignment="1">
      <alignment horizontal="center" vertical="center" wrapText="1"/>
    </xf>
    <xf numFmtId="2" fontId="21" fillId="0" borderId="31" xfId="0" applyNumberFormat="1" applyFont="1" applyBorder="1" applyAlignment="1">
      <alignment horizontal="center" vertical="center"/>
    </xf>
    <xf numFmtId="2" fontId="19" fillId="0" borderId="33" xfId="0" applyNumberFormat="1" applyFont="1" applyFill="1" applyBorder="1" applyAlignment="1">
      <alignment horizontal="center" vertical="center" wrapText="1"/>
    </xf>
    <xf numFmtId="2" fontId="21" fillId="0" borderId="34" xfId="0" applyNumberFormat="1" applyFont="1" applyBorder="1" applyAlignment="1">
      <alignment horizontal="center" vertical="center"/>
    </xf>
    <xf numFmtId="2" fontId="21" fillId="0" borderId="31" xfId="0" applyNumberFormat="1" applyFont="1" applyFill="1" applyBorder="1" applyAlignment="1">
      <alignment horizontal="center" vertical="center" wrapText="1"/>
    </xf>
    <xf numFmtId="2" fontId="21" fillId="0" borderId="35" xfId="0" applyNumberFormat="1" applyFont="1" applyFill="1" applyBorder="1" applyAlignment="1">
      <alignment horizontal="center" vertical="center" wrapText="1"/>
    </xf>
    <xf numFmtId="2" fontId="21" fillId="0" borderId="31" xfId="0" applyNumberFormat="1" applyFont="1" applyFill="1" applyBorder="1" applyAlignment="1">
      <alignment horizontal="center" vertical="center"/>
    </xf>
    <xf numFmtId="2" fontId="21" fillId="0" borderId="33" xfId="0" applyNumberFormat="1" applyFont="1" applyBorder="1" applyAlignment="1">
      <alignment horizontal="center" vertical="center"/>
    </xf>
    <xf numFmtId="2" fontId="19" fillId="0" borderId="36" xfId="0" applyNumberFormat="1" applyFont="1" applyFill="1" applyBorder="1" applyAlignment="1">
      <alignment horizontal="center" vertical="center" wrapText="1"/>
    </xf>
    <xf numFmtId="2" fontId="21" fillId="0" borderId="37" xfId="0" applyNumberFormat="1" applyFont="1" applyBorder="1" applyAlignment="1">
      <alignment horizontal="center" vertical="center"/>
    </xf>
    <xf numFmtId="2" fontId="21" fillId="0" borderId="38" xfId="0" applyNumberFormat="1" applyFont="1" applyBorder="1" applyAlignment="1">
      <alignment horizontal="center" vertical="center"/>
    </xf>
    <xf numFmtId="2" fontId="19" fillId="0" borderId="39" xfId="0" applyNumberFormat="1" applyFont="1" applyFill="1" applyBorder="1" applyAlignment="1">
      <alignment horizontal="center" vertical="center" wrapText="1"/>
    </xf>
    <xf numFmtId="2" fontId="19" fillId="0" borderId="40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Alignment="1">
      <alignment horizontal="center" vertical="center"/>
    </xf>
    <xf numFmtId="4" fontId="21" fillId="0" borderId="0" xfId="0" applyNumberFormat="1" applyFont="1" applyAlignment="1">
      <alignment vertical="center"/>
    </xf>
    <xf numFmtId="2" fontId="19" fillId="0" borderId="13" xfId="0" applyNumberFormat="1" applyFont="1" applyFill="1" applyBorder="1" applyAlignment="1">
      <alignment horizontal="center" vertical="center" wrapText="1"/>
    </xf>
    <xf numFmtId="2" fontId="19" fillId="0" borderId="13" xfId="0" applyNumberFormat="1" applyFont="1" applyBorder="1" applyAlignment="1">
      <alignment horizontal="center" vertical="center"/>
    </xf>
    <xf numFmtId="2" fontId="19" fillId="0" borderId="34" xfId="0" applyNumberFormat="1" applyFont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2" fontId="19" fillId="0" borderId="31" xfId="0" applyNumberFormat="1" applyFont="1" applyBorder="1" applyAlignment="1">
      <alignment horizontal="center" vertical="center"/>
    </xf>
    <xf numFmtId="2" fontId="19" fillId="0" borderId="31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/>
    </xf>
    <xf numFmtId="3" fontId="19" fillId="0" borderId="41" xfId="0" applyNumberFormat="1" applyFont="1" applyFill="1" applyBorder="1" applyAlignment="1">
      <alignment horizontal="center" vertical="center" wrapText="1"/>
    </xf>
    <xf numFmtId="3" fontId="19" fillId="0" borderId="26" xfId="0" applyNumberFormat="1" applyFont="1" applyFill="1" applyBorder="1" applyAlignment="1">
      <alignment horizontal="center" vertical="center" wrapText="1"/>
    </xf>
    <xf numFmtId="3" fontId="19" fillId="0" borderId="36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 horizontal="left" vertical="center" wrapText="1"/>
    </xf>
    <xf numFmtId="3" fontId="19" fillId="0" borderId="20" xfId="0" applyNumberFormat="1" applyFont="1" applyFill="1" applyBorder="1" applyAlignment="1">
      <alignment horizontal="left" vertical="center" wrapText="1"/>
    </xf>
    <xf numFmtId="3" fontId="19" fillId="0" borderId="15" xfId="0" applyNumberFormat="1" applyFont="1" applyFill="1" applyBorder="1" applyAlignment="1">
      <alignment horizontal="center" vertical="center" wrapText="1"/>
    </xf>
    <xf numFmtId="3" fontId="19" fillId="0" borderId="13" xfId="0" applyNumberFormat="1" applyFont="1" applyFill="1" applyBorder="1" applyAlignment="1">
      <alignment horizontal="center" vertical="center" wrapText="1"/>
    </xf>
    <xf numFmtId="3" fontId="19" fillId="0" borderId="34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42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8" fillId="24" borderId="43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32" xfId="0" applyFont="1" applyFill="1" applyBorder="1" applyAlignment="1">
      <alignment horizontal="center" vertical="center" wrapText="1"/>
    </xf>
    <xf numFmtId="0" fontId="19" fillId="0" borderId="44" xfId="0" applyNumberFormat="1" applyFont="1" applyFill="1" applyBorder="1" applyAlignment="1">
      <alignment horizontal="center" vertical="center" wrapText="1"/>
    </xf>
    <xf numFmtId="0" fontId="19" fillId="0" borderId="45" xfId="0" applyNumberFormat="1" applyFont="1" applyFill="1" applyBorder="1" applyAlignment="1">
      <alignment horizontal="center" vertical="center" wrapText="1"/>
    </xf>
    <xf numFmtId="0" fontId="19" fillId="0" borderId="46" xfId="0" applyNumberFormat="1" applyFont="1" applyFill="1" applyBorder="1" applyAlignment="1">
      <alignment horizontal="center" vertical="center" wrapText="1"/>
    </xf>
    <xf numFmtId="3" fontId="19" fillId="0" borderId="47" xfId="0" applyNumberFormat="1" applyFont="1" applyFill="1" applyBorder="1" applyAlignment="1">
      <alignment horizontal="center" vertical="center" wrapText="1"/>
    </xf>
    <xf numFmtId="3" fontId="19" fillId="0" borderId="48" xfId="0" applyNumberFormat="1" applyFont="1" applyFill="1" applyBorder="1" applyAlignment="1">
      <alignment horizontal="center" vertical="center" wrapText="1"/>
    </xf>
    <xf numFmtId="3" fontId="19" fillId="0" borderId="49" xfId="0" applyNumberFormat="1" applyFont="1" applyFill="1" applyBorder="1" applyAlignment="1">
      <alignment horizontal="center" vertical="center" wrapText="1"/>
    </xf>
    <xf numFmtId="2" fontId="19" fillId="0" borderId="50" xfId="0" applyNumberFormat="1" applyFont="1" applyFill="1" applyBorder="1" applyAlignment="1">
      <alignment horizontal="center" vertical="center" wrapText="1"/>
    </xf>
    <xf numFmtId="2" fontId="19" fillId="0" borderId="51" xfId="0" applyNumberFormat="1" applyFont="1" applyFill="1" applyBorder="1" applyAlignment="1">
      <alignment horizontal="center" vertical="center" wrapText="1"/>
    </xf>
    <xf numFmtId="2" fontId="19" fillId="0" borderId="47" xfId="0" applyNumberFormat="1" applyFont="1" applyFill="1" applyBorder="1" applyAlignment="1">
      <alignment horizontal="center" vertical="center" wrapText="1"/>
    </xf>
    <xf numFmtId="2" fontId="19" fillId="0" borderId="49" xfId="0" applyNumberFormat="1" applyFont="1" applyFill="1" applyBorder="1" applyAlignment="1">
      <alignment horizontal="center" vertical="center" wrapText="1"/>
    </xf>
    <xf numFmtId="3" fontId="19" fillId="0" borderId="52" xfId="0" applyNumberFormat="1" applyFont="1" applyFill="1" applyBorder="1" applyAlignment="1">
      <alignment horizontal="left" vertical="center" wrapText="1"/>
    </xf>
    <xf numFmtId="3" fontId="19" fillId="0" borderId="28" xfId="0" applyNumberFormat="1" applyFont="1" applyFill="1" applyBorder="1" applyAlignment="1">
      <alignment horizontal="left" vertical="center" wrapText="1"/>
    </xf>
    <xf numFmtId="3" fontId="19" fillId="0" borderId="53" xfId="0" applyNumberFormat="1" applyFont="1" applyFill="1" applyBorder="1" applyAlignment="1">
      <alignment horizontal="left" vertical="center" wrapText="1"/>
    </xf>
    <xf numFmtId="3" fontId="19" fillId="0" borderId="29" xfId="0" applyNumberFormat="1" applyFont="1" applyFill="1" applyBorder="1" applyAlignment="1">
      <alignment horizontal="left" vertical="center" wrapText="1"/>
    </xf>
    <xf numFmtId="3" fontId="19" fillId="0" borderId="41" xfId="0" applyNumberFormat="1" applyFont="1" applyFill="1" applyBorder="1" applyAlignment="1">
      <alignment horizontal="left" vertical="center" wrapText="1"/>
    </xf>
    <xf numFmtId="3" fontId="19" fillId="0" borderId="26" xfId="0" applyNumberFormat="1" applyFont="1" applyFill="1" applyBorder="1" applyAlignment="1">
      <alignment horizontal="left" vertical="center" wrapText="1"/>
    </xf>
    <xf numFmtId="3" fontId="19" fillId="0" borderId="54" xfId="0" applyNumberFormat="1" applyFont="1" applyFill="1" applyBorder="1" applyAlignment="1">
      <alignment horizontal="center" vertical="center" wrapText="1"/>
    </xf>
    <xf numFmtId="3" fontId="19" fillId="0" borderId="55" xfId="0" applyNumberFormat="1" applyFont="1" applyFill="1" applyBorder="1" applyAlignment="1">
      <alignment horizontal="center" vertical="center" wrapText="1"/>
    </xf>
    <xf numFmtId="3" fontId="19" fillId="0" borderId="56" xfId="0" applyNumberFormat="1" applyFont="1" applyFill="1" applyBorder="1" applyAlignment="1">
      <alignment horizontal="center" vertical="center" wrapText="1"/>
    </xf>
    <xf numFmtId="0" fontId="21" fillId="0" borderId="5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zoomScalePageLayoutView="0" workbookViewId="0" topLeftCell="A7">
      <selection activeCell="C67" sqref="C67"/>
    </sheetView>
  </sheetViews>
  <sheetFormatPr defaultColWidth="9.140625" defaultRowHeight="12.75"/>
  <cols>
    <col min="1" max="1" width="5.57421875" style="1" customWidth="1"/>
    <col min="2" max="2" width="73.421875" style="2" customWidth="1"/>
    <col min="3" max="3" width="13.00390625" style="43" customWidth="1"/>
    <col min="4" max="4" width="15.140625" style="43" customWidth="1"/>
    <col min="5" max="5" width="15.00390625" style="43" customWidth="1"/>
    <col min="6" max="7" width="9.140625" style="2" customWidth="1"/>
    <col min="8" max="8" width="14.7109375" style="2" customWidth="1"/>
    <col min="9" max="9" width="10.8515625" style="2" customWidth="1"/>
    <col min="10" max="10" width="15.00390625" style="2" customWidth="1"/>
    <col min="11" max="16384" width="9.140625" style="2" customWidth="1"/>
  </cols>
  <sheetData>
    <row r="1" spans="1:5" ht="15">
      <c r="A1" s="82" t="s">
        <v>1</v>
      </c>
      <c r="B1" s="82"/>
      <c r="C1" s="82"/>
      <c r="D1" s="82"/>
      <c r="E1" s="82"/>
    </row>
    <row r="2" spans="1:5" ht="15.75" thickBot="1">
      <c r="A2" s="83" t="s">
        <v>2</v>
      </c>
      <c r="B2" s="83"/>
      <c r="C2" s="83"/>
      <c r="D2" s="83"/>
      <c r="E2" s="83"/>
    </row>
    <row r="3" spans="1:6" ht="31.5" customHeight="1" thickBot="1">
      <c r="A3" s="84" t="s">
        <v>47</v>
      </c>
      <c r="B3" s="85"/>
      <c r="C3" s="85"/>
      <c r="D3" s="85"/>
      <c r="E3" s="86"/>
      <c r="F3" s="18"/>
    </row>
    <row r="4" spans="1:5" ht="18.75" customHeight="1">
      <c r="A4" s="87" t="s">
        <v>3</v>
      </c>
      <c r="B4" s="90" t="s">
        <v>4</v>
      </c>
      <c r="C4" s="93" t="s">
        <v>48</v>
      </c>
      <c r="D4" s="95" t="s">
        <v>0</v>
      </c>
      <c r="E4" s="95" t="s">
        <v>49</v>
      </c>
    </row>
    <row r="5" spans="1:5" ht="16.5" customHeight="1" thickBot="1">
      <c r="A5" s="88"/>
      <c r="B5" s="91"/>
      <c r="C5" s="94"/>
      <c r="D5" s="96"/>
      <c r="E5" s="96"/>
    </row>
    <row r="6" spans="1:5" ht="20.25" customHeight="1" thickBot="1">
      <c r="A6" s="89"/>
      <c r="B6" s="92"/>
      <c r="C6" s="25" t="s">
        <v>72</v>
      </c>
      <c r="D6" s="25" t="s">
        <v>72</v>
      </c>
      <c r="E6" s="48" t="s">
        <v>72</v>
      </c>
    </row>
    <row r="7" spans="1:5" ht="14.25" thickBot="1">
      <c r="A7" s="9">
        <v>1</v>
      </c>
      <c r="B7" s="10">
        <v>2</v>
      </c>
      <c r="C7" s="26">
        <v>3</v>
      </c>
      <c r="D7" s="26">
        <v>5</v>
      </c>
      <c r="E7" s="49">
        <v>6</v>
      </c>
    </row>
    <row r="8" spans="1:5" ht="13.5" customHeight="1">
      <c r="A8" s="76" t="s">
        <v>5</v>
      </c>
      <c r="B8" s="77"/>
      <c r="C8" s="77"/>
      <c r="D8" s="77"/>
      <c r="E8" s="78"/>
    </row>
    <row r="9" spans="1:5" ht="13.5">
      <c r="A9" s="13" t="s">
        <v>6</v>
      </c>
      <c r="B9" s="5" t="s">
        <v>7</v>
      </c>
      <c r="C9" s="30">
        <v>0</v>
      </c>
      <c r="D9" s="27">
        <f>0.19*C9</f>
        <v>0</v>
      </c>
      <c r="E9" s="50">
        <f>C9+D9</f>
        <v>0</v>
      </c>
    </row>
    <row r="10" spans="1:5" ht="13.5">
      <c r="A10" s="13" t="s">
        <v>8</v>
      </c>
      <c r="B10" s="5" t="s">
        <v>9</v>
      </c>
      <c r="C10" s="30">
        <v>0</v>
      </c>
      <c r="D10" s="27">
        <f>0.19*C10</f>
        <v>0</v>
      </c>
      <c r="E10" s="50">
        <f>C10+D10</f>
        <v>0</v>
      </c>
    </row>
    <row r="11" spans="1:5" ht="14.25" customHeight="1">
      <c r="A11" s="13" t="s">
        <v>10</v>
      </c>
      <c r="B11" s="5" t="s">
        <v>11</v>
      </c>
      <c r="C11" s="30">
        <v>0</v>
      </c>
      <c r="D11" s="27">
        <f>0.19*C11</f>
        <v>0</v>
      </c>
      <c r="E11" s="50">
        <f>C11+D11</f>
        <v>0</v>
      </c>
    </row>
    <row r="12" spans="1:5" ht="13.5">
      <c r="A12" s="13">
        <v>1.4</v>
      </c>
      <c r="B12" s="5" t="s">
        <v>50</v>
      </c>
      <c r="C12" s="30">
        <v>0</v>
      </c>
      <c r="D12" s="27">
        <f>0.19*C12</f>
        <v>0</v>
      </c>
      <c r="E12" s="50">
        <f>C12+D12</f>
        <v>0</v>
      </c>
    </row>
    <row r="13" spans="1:5" ht="17.25" customHeight="1" thickBot="1">
      <c r="A13" s="74" t="s">
        <v>12</v>
      </c>
      <c r="B13" s="75"/>
      <c r="C13" s="28">
        <f>C9+C10+C11+C12</f>
        <v>0</v>
      </c>
      <c r="D13" s="28">
        <f>D9+D10+D11+D12</f>
        <v>0</v>
      </c>
      <c r="E13" s="51">
        <f>E9+E10+E11+E12</f>
        <v>0</v>
      </c>
    </row>
    <row r="14" spans="1:5" ht="13.5" customHeight="1" thickBot="1">
      <c r="A14" s="71" t="s">
        <v>13</v>
      </c>
      <c r="B14" s="72"/>
      <c r="C14" s="72"/>
      <c r="D14" s="72"/>
      <c r="E14" s="73"/>
    </row>
    <row r="15" spans="1:5" ht="13.5">
      <c r="A15" s="14">
        <v>2</v>
      </c>
      <c r="B15" s="11" t="s">
        <v>14</v>
      </c>
      <c r="C15" s="44">
        <v>0</v>
      </c>
      <c r="D15" s="29">
        <f>0.19*C15</f>
        <v>0</v>
      </c>
      <c r="E15" s="52">
        <f>C15+D15</f>
        <v>0</v>
      </c>
    </row>
    <row r="16" spans="1:5" ht="13.5" customHeight="1" thickBot="1">
      <c r="A16" s="74" t="s">
        <v>15</v>
      </c>
      <c r="B16" s="75"/>
      <c r="C16" s="28">
        <f>C15</f>
        <v>0</v>
      </c>
      <c r="D16" s="28">
        <f>D15</f>
        <v>0</v>
      </c>
      <c r="E16" s="51">
        <f>E15</f>
        <v>0</v>
      </c>
    </row>
    <row r="17" spans="1:8" ht="13.5" customHeight="1" thickBot="1">
      <c r="A17" s="71" t="s">
        <v>16</v>
      </c>
      <c r="B17" s="72"/>
      <c r="C17" s="72"/>
      <c r="D17" s="72"/>
      <c r="E17" s="73"/>
      <c r="H17" s="45">
        <f>H18+H19</f>
        <v>3297</v>
      </c>
    </row>
    <row r="18" spans="1:8" ht="13.5">
      <c r="A18" s="14" t="s">
        <v>17</v>
      </c>
      <c r="B18" s="11" t="s">
        <v>52</v>
      </c>
      <c r="C18" s="64">
        <f>C19+C20+C21</f>
        <v>27000</v>
      </c>
      <c r="D18" s="65">
        <f>D19+D20+D21</f>
        <v>5130</v>
      </c>
      <c r="E18" s="66">
        <f>E19+E20+E21</f>
        <v>32130</v>
      </c>
      <c r="H18" s="45">
        <v>2061</v>
      </c>
    </row>
    <row r="19" spans="1:8" ht="13.5">
      <c r="A19" s="79"/>
      <c r="B19" s="11" t="s">
        <v>51</v>
      </c>
      <c r="C19" s="44">
        <v>18500</v>
      </c>
      <c r="D19" s="29">
        <f aca="true" t="shared" si="0" ref="D19:D40">0.19*C19</f>
        <v>3515</v>
      </c>
      <c r="E19" s="52">
        <f aca="true" t="shared" si="1" ref="E19:E24">C19+D19</f>
        <v>22015</v>
      </c>
      <c r="H19" s="45">
        <v>1236</v>
      </c>
    </row>
    <row r="20" spans="1:8" ht="13.5">
      <c r="A20" s="80"/>
      <c r="B20" s="11" t="s">
        <v>53</v>
      </c>
      <c r="C20" s="44">
        <v>4500</v>
      </c>
      <c r="D20" s="29">
        <f t="shared" si="0"/>
        <v>855</v>
      </c>
      <c r="E20" s="52">
        <f t="shared" si="1"/>
        <v>5355</v>
      </c>
      <c r="H20" s="45">
        <v>41213</v>
      </c>
    </row>
    <row r="21" spans="1:8" ht="13.5">
      <c r="A21" s="81"/>
      <c r="B21" s="11" t="s">
        <v>54</v>
      </c>
      <c r="C21" s="44">
        <v>4000</v>
      </c>
      <c r="D21" s="29">
        <f t="shared" si="0"/>
        <v>760</v>
      </c>
      <c r="E21" s="52">
        <f t="shared" si="1"/>
        <v>4760</v>
      </c>
      <c r="H21" s="63">
        <f>SUM(H17:H20)</f>
        <v>47807</v>
      </c>
    </row>
    <row r="22" spans="1:5" ht="13.5" customHeight="1">
      <c r="A22" s="13" t="s">
        <v>18</v>
      </c>
      <c r="B22" s="5" t="s">
        <v>55</v>
      </c>
      <c r="C22" s="30">
        <v>0</v>
      </c>
      <c r="D22" s="29">
        <f t="shared" si="0"/>
        <v>0</v>
      </c>
      <c r="E22" s="50">
        <f t="shared" si="1"/>
        <v>0</v>
      </c>
    </row>
    <row r="23" spans="1:5" ht="13.5">
      <c r="A23" s="13">
        <v>3.3</v>
      </c>
      <c r="B23" s="5" t="s">
        <v>56</v>
      </c>
      <c r="C23" s="67">
        <v>8500</v>
      </c>
      <c r="D23" s="65">
        <f t="shared" si="0"/>
        <v>1615</v>
      </c>
      <c r="E23" s="68">
        <f t="shared" si="1"/>
        <v>10115</v>
      </c>
    </row>
    <row r="24" spans="1:5" ht="13.5">
      <c r="A24" s="13">
        <v>3.4</v>
      </c>
      <c r="B24" s="5" t="s">
        <v>57</v>
      </c>
      <c r="C24" s="30">
        <v>0</v>
      </c>
      <c r="D24" s="29">
        <f t="shared" si="0"/>
        <v>0</v>
      </c>
      <c r="E24" s="50">
        <f t="shared" si="1"/>
        <v>0</v>
      </c>
    </row>
    <row r="25" spans="1:5" ht="15" customHeight="1">
      <c r="A25" s="13">
        <v>3.5</v>
      </c>
      <c r="B25" s="5" t="s">
        <v>58</v>
      </c>
      <c r="C25" s="67">
        <f>C26+C27+C28+C29+C30+C31</f>
        <v>209000</v>
      </c>
      <c r="D25" s="65">
        <f>D26+D27+D28+D29+D30+D31</f>
        <v>39710</v>
      </c>
      <c r="E25" s="68">
        <f>E26+E27+E28+E29+E30+E31</f>
        <v>248710</v>
      </c>
    </row>
    <row r="26" spans="1:5" ht="10.5" customHeight="1">
      <c r="A26" s="79"/>
      <c r="B26" s="5" t="s">
        <v>59</v>
      </c>
      <c r="C26" s="30">
        <v>0</v>
      </c>
      <c r="D26" s="29">
        <f t="shared" si="0"/>
        <v>0</v>
      </c>
      <c r="E26" s="50">
        <f aca="true" t="shared" si="2" ref="E26:E31">C26+D26</f>
        <v>0</v>
      </c>
    </row>
    <row r="27" spans="1:5" ht="10.5" customHeight="1">
      <c r="A27" s="80"/>
      <c r="B27" s="5" t="s">
        <v>60</v>
      </c>
      <c r="C27" s="30">
        <v>0</v>
      </c>
      <c r="D27" s="29">
        <f t="shared" si="0"/>
        <v>0</v>
      </c>
      <c r="E27" s="50">
        <f t="shared" si="2"/>
        <v>0</v>
      </c>
    </row>
    <row r="28" spans="1:5" ht="26.25" customHeight="1">
      <c r="A28" s="80"/>
      <c r="B28" s="5" t="s">
        <v>61</v>
      </c>
      <c r="C28" s="30">
        <v>75000</v>
      </c>
      <c r="D28" s="29">
        <f t="shared" si="0"/>
        <v>14250</v>
      </c>
      <c r="E28" s="50">
        <f t="shared" si="2"/>
        <v>89250</v>
      </c>
    </row>
    <row r="29" spans="1:5" ht="20.25" customHeight="1">
      <c r="A29" s="80"/>
      <c r="B29" s="5" t="s">
        <v>62</v>
      </c>
      <c r="C29" s="30">
        <v>9500</v>
      </c>
      <c r="D29" s="29">
        <f t="shared" si="0"/>
        <v>1805</v>
      </c>
      <c r="E29" s="50">
        <f t="shared" si="2"/>
        <v>11305</v>
      </c>
    </row>
    <row r="30" spans="1:5" ht="21.75" customHeight="1">
      <c r="A30" s="80"/>
      <c r="B30" s="5" t="s">
        <v>63</v>
      </c>
      <c r="C30" s="30">
        <v>5000</v>
      </c>
      <c r="D30" s="29">
        <f t="shared" si="0"/>
        <v>950</v>
      </c>
      <c r="E30" s="50">
        <f t="shared" si="2"/>
        <v>5950</v>
      </c>
    </row>
    <row r="31" spans="1:5" ht="15" customHeight="1">
      <c r="A31" s="81"/>
      <c r="B31" s="5" t="s">
        <v>64</v>
      </c>
      <c r="C31" s="30">
        <v>119500</v>
      </c>
      <c r="D31" s="29">
        <f t="shared" si="0"/>
        <v>22705</v>
      </c>
      <c r="E31" s="50">
        <f t="shared" si="2"/>
        <v>142205</v>
      </c>
    </row>
    <row r="32" spans="1:5" ht="16.5" customHeight="1">
      <c r="A32" s="13">
        <v>3.6</v>
      </c>
      <c r="B32" s="5" t="s">
        <v>65</v>
      </c>
      <c r="C32" s="67">
        <f>30000+46.218-0.8403+0.269</f>
        <v>30045.6467</v>
      </c>
      <c r="D32" s="65">
        <f t="shared" si="0"/>
        <v>5708.672873</v>
      </c>
      <c r="E32" s="68">
        <f>C32+D32</f>
        <v>35754.319573</v>
      </c>
    </row>
    <row r="33" spans="1:5" ht="14.25" customHeight="1">
      <c r="A33" s="13">
        <v>3.7</v>
      </c>
      <c r="B33" s="5" t="s">
        <v>19</v>
      </c>
      <c r="C33" s="67">
        <f>C34+C35</f>
        <v>77532</v>
      </c>
      <c r="D33" s="67">
        <f>D34+D35</f>
        <v>14731.08</v>
      </c>
      <c r="E33" s="69">
        <f>E34+E35</f>
        <v>92263.08</v>
      </c>
    </row>
    <row r="34" spans="1:5" ht="15" customHeight="1">
      <c r="A34" s="79"/>
      <c r="B34" s="5" t="s">
        <v>66</v>
      </c>
      <c r="C34" s="30">
        <v>77532</v>
      </c>
      <c r="D34" s="29">
        <f t="shared" si="0"/>
        <v>14731.08</v>
      </c>
      <c r="E34" s="50">
        <f>C34+D34</f>
        <v>92263.08</v>
      </c>
    </row>
    <row r="35" spans="1:10" ht="14.25" customHeight="1">
      <c r="A35" s="81"/>
      <c r="B35" s="5" t="s">
        <v>67</v>
      </c>
      <c r="C35" s="30">
        <v>0</v>
      </c>
      <c r="D35" s="29">
        <f t="shared" si="0"/>
        <v>0</v>
      </c>
      <c r="E35" s="50">
        <f>C35+D35</f>
        <v>0</v>
      </c>
      <c r="I35" s="2">
        <v>119517</v>
      </c>
      <c r="J35" s="2">
        <v>142225</v>
      </c>
    </row>
    <row r="36" spans="1:10" ht="13.5">
      <c r="A36" s="13">
        <v>3.8</v>
      </c>
      <c r="B36" s="5" t="s">
        <v>20</v>
      </c>
      <c r="C36" s="30">
        <f>C37+C40</f>
        <v>44510</v>
      </c>
      <c r="D36" s="31">
        <f>D37+D40</f>
        <v>8456.9</v>
      </c>
      <c r="E36" s="53">
        <f>E37+E40</f>
        <v>52966.9</v>
      </c>
      <c r="I36" s="2">
        <v>4188671</v>
      </c>
      <c r="J36" s="2">
        <v>4984519</v>
      </c>
    </row>
    <row r="37" spans="1:10" ht="13.5">
      <c r="A37" s="79"/>
      <c r="B37" s="20" t="s">
        <v>68</v>
      </c>
      <c r="C37" s="45">
        <f>C38+C39</f>
        <v>3297</v>
      </c>
      <c r="D37" s="32">
        <f>D38+D39</f>
        <v>626.4300000000001</v>
      </c>
      <c r="E37" s="54">
        <f>E38+E39</f>
        <v>3923.4300000000003</v>
      </c>
      <c r="I37" s="2">
        <v>20280</v>
      </c>
      <c r="J37" s="2">
        <v>24133</v>
      </c>
    </row>
    <row r="38" spans="1:10" ht="13.5">
      <c r="A38" s="80"/>
      <c r="B38" s="20" t="s">
        <v>69</v>
      </c>
      <c r="C38" s="45">
        <v>2061</v>
      </c>
      <c r="D38" s="33">
        <f t="shared" si="0"/>
        <v>391.59000000000003</v>
      </c>
      <c r="E38" s="50">
        <f>C38+D38</f>
        <v>2452.59</v>
      </c>
      <c r="I38" s="2">
        <v>30000</v>
      </c>
      <c r="J38" s="2">
        <v>35700</v>
      </c>
    </row>
    <row r="39" spans="1:10" ht="27">
      <c r="A39" s="80"/>
      <c r="B39" s="20" t="s">
        <v>70</v>
      </c>
      <c r="C39" s="45">
        <v>1236</v>
      </c>
      <c r="D39" s="33">
        <f t="shared" si="0"/>
        <v>234.84</v>
      </c>
      <c r="E39" s="50">
        <f>C39+D39</f>
        <v>1470.84</v>
      </c>
      <c r="I39" s="2">
        <f>SUM(I35:I38)</f>
        <v>4358468</v>
      </c>
      <c r="J39" s="2">
        <f>SUM(J35:J38)</f>
        <v>5186577</v>
      </c>
    </row>
    <row r="40" spans="1:5" ht="13.5">
      <c r="A40" s="81"/>
      <c r="B40" s="20" t="s">
        <v>71</v>
      </c>
      <c r="C40" s="45">
        <v>41213</v>
      </c>
      <c r="D40" s="33">
        <f t="shared" si="0"/>
        <v>7830.47</v>
      </c>
      <c r="E40" s="50">
        <f>C40+D40</f>
        <v>49043.47</v>
      </c>
    </row>
    <row r="41" spans="1:5" ht="18.75" customHeight="1" thickBot="1">
      <c r="A41" s="74" t="s">
        <v>21</v>
      </c>
      <c r="B41" s="75"/>
      <c r="C41" s="28">
        <f>C18+C22+C23+C24+C25+C32+C33+C36</f>
        <v>396587.6467</v>
      </c>
      <c r="D41" s="28">
        <f>D18+D22+D23+D24+D25+D32+D33+D36</f>
        <v>75351.652873</v>
      </c>
      <c r="E41" s="51">
        <f>E18+E22+E23+E24+E25+E32+E33+E36</f>
        <v>471939.29957300005</v>
      </c>
    </row>
    <row r="42" spans="1:5" ht="13.5" customHeight="1" thickBot="1">
      <c r="A42" s="71" t="s">
        <v>22</v>
      </c>
      <c r="B42" s="72"/>
      <c r="C42" s="72"/>
      <c r="D42" s="72"/>
      <c r="E42" s="73"/>
    </row>
    <row r="43" spans="1:10" ht="13.5">
      <c r="A43" s="14" t="s">
        <v>23</v>
      </c>
      <c r="B43" s="12" t="s">
        <v>46</v>
      </c>
      <c r="C43" s="64">
        <f>4600083.375-5000</f>
        <v>4595083.375</v>
      </c>
      <c r="D43" s="65">
        <f aca="true" t="shared" si="3" ref="D43:D48">0.19*C43</f>
        <v>873065.84125</v>
      </c>
      <c r="E43" s="66">
        <f aca="true" t="shared" si="4" ref="E43:E48">C43+D43</f>
        <v>5468149.2162500005</v>
      </c>
      <c r="H43" s="2" t="s">
        <v>86</v>
      </c>
      <c r="I43" s="2">
        <f>C43+C44+C45+C46+C47+C48+C52+C60+C31+C30+C29</f>
        <v>4749363.025</v>
      </c>
      <c r="J43" s="63">
        <f>E29+E30+E31+E43+E44+E45+E46+E47+E48+E52+E60</f>
        <v>5651741.99975</v>
      </c>
    </row>
    <row r="44" spans="1:10" ht="13.5">
      <c r="A44" s="13" t="s">
        <v>24</v>
      </c>
      <c r="B44" s="5" t="s">
        <v>73</v>
      </c>
      <c r="C44" s="30">
        <v>0</v>
      </c>
      <c r="D44" s="29">
        <f t="shared" si="3"/>
        <v>0</v>
      </c>
      <c r="E44" s="50">
        <f t="shared" si="4"/>
        <v>0</v>
      </c>
      <c r="H44" s="2" t="s">
        <v>87</v>
      </c>
      <c r="J44" s="63">
        <f>E18+E22+E23+E24+E26+E27+E28+E32+E33+E36+E54</f>
        <v>363248.28284800006</v>
      </c>
    </row>
    <row r="45" spans="1:10" ht="13.5">
      <c r="A45" s="13" t="s">
        <v>25</v>
      </c>
      <c r="B45" s="5" t="s">
        <v>74</v>
      </c>
      <c r="C45" s="30">
        <v>0</v>
      </c>
      <c r="D45" s="29">
        <f t="shared" si="3"/>
        <v>0</v>
      </c>
      <c r="E45" s="50">
        <f t="shared" si="4"/>
        <v>0</v>
      </c>
      <c r="J45" s="63">
        <f>J43+J44</f>
        <v>6014990.282598</v>
      </c>
    </row>
    <row r="46" spans="1:5" ht="27">
      <c r="A46" s="13" t="s">
        <v>26</v>
      </c>
      <c r="B46" s="5" t="s">
        <v>75</v>
      </c>
      <c r="C46" s="30">
        <v>0</v>
      </c>
      <c r="D46" s="29">
        <f t="shared" si="3"/>
        <v>0</v>
      </c>
      <c r="E46" s="50">
        <f t="shared" si="4"/>
        <v>0</v>
      </c>
    </row>
    <row r="47" spans="1:5" ht="13.5">
      <c r="A47" s="13" t="s">
        <v>27</v>
      </c>
      <c r="B47" s="5" t="s">
        <v>28</v>
      </c>
      <c r="C47" s="30">
        <v>0</v>
      </c>
      <c r="D47" s="29">
        <f t="shared" si="3"/>
        <v>0</v>
      </c>
      <c r="E47" s="50">
        <f t="shared" si="4"/>
        <v>0</v>
      </c>
    </row>
    <row r="48" spans="1:5" ht="13.5">
      <c r="A48" s="13" t="s">
        <v>29</v>
      </c>
      <c r="B48" s="5" t="s">
        <v>30</v>
      </c>
      <c r="C48" s="30">
        <v>0</v>
      </c>
      <c r="D48" s="29">
        <f t="shared" si="3"/>
        <v>0</v>
      </c>
      <c r="E48" s="50">
        <f t="shared" si="4"/>
        <v>0</v>
      </c>
    </row>
    <row r="49" spans="1:5" ht="18.75" customHeight="1" thickBot="1">
      <c r="A49" s="74" t="s">
        <v>31</v>
      </c>
      <c r="B49" s="75"/>
      <c r="C49" s="28">
        <f>C43+C44+C45+C46+C47+C48</f>
        <v>4595083.375</v>
      </c>
      <c r="D49" s="28">
        <f>D43+D44+D45+D46+D47+D48</f>
        <v>873065.84125</v>
      </c>
      <c r="E49" s="51">
        <f>E43+E44+E45+E46+E47+E48</f>
        <v>5468149.2162500005</v>
      </c>
    </row>
    <row r="50" spans="1:5" ht="13.5" customHeight="1" thickBot="1">
      <c r="A50" s="103" t="s">
        <v>32</v>
      </c>
      <c r="B50" s="72"/>
      <c r="C50" s="72"/>
      <c r="D50" s="72"/>
      <c r="E50" s="73"/>
    </row>
    <row r="51" spans="1:5" ht="13.5">
      <c r="A51" s="17" t="s">
        <v>33</v>
      </c>
      <c r="B51" s="21" t="s">
        <v>34</v>
      </c>
      <c r="C51" s="64">
        <f>C52+C53</f>
        <v>20279.65</v>
      </c>
      <c r="D51" s="65">
        <f>D52+D53</f>
        <v>3853.1335000000004</v>
      </c>
      <c r="E51" s="66">
        <f>C51+D51</f>
        <v>24132.7835</v>
      </c>
    </row>
    <row r="52" spans="1:5" ht="12.75" customHeight="1">
      <c r="A52" s="106"/>
      <c r="B52" s="5" t="s">
        <v>76</v>
      </c>
      <c r="C52" s="30">
        <v>20279.65</v>
      </c>
      <c r="D52" s="27">
        <f>0.19*C52</f>
        <v>3853.1335000000004</v>
      </c>
      <c r="E52" s="50">
        <f>C52+D52</f>
        <v>24132.7835</v>
      </c>
    </row>
    <row r="53" spans="1:5" ht="13.5">
      <c r="A53" s="80"/>
      <c r="B53" s="5" t="s">
        <v>35</v>
      </c>
      <c r="C53" s="30">
        <v>0</v>
      </c>
      <c r="D53" s="27">
        <f>0.19*C53</f>
        <v>0</v>
      </c>
      <c r="E53" s="50">
        <f>C53+D53</f>
        <v>0</v>
      </c>
    </row>
    <row r="54" spans="1:5" ht="16.5" customHeight="1">
      <c r="A54" s="17" t="s">
        <v>36</v>
      </c>
      <c r="B54" s="22" t="s">
        <v>37</v>
      </c>
      <c r="C54" s="30">
        <f>C55+C56+C57+C58+C59-0.01</f>
        <v>50768.983275</v>
      </c>
      <c r="D54" s="30">
        <f>D55+D56</f>
        <v>0</v>
      </c>
      <c r="E54" s="53">
        <f>E58+E56+E57-0.01</f>
        <v>50768.983275</v>
      </c>
    </row>
    <row r="55" spans="1:5" s="4" customFormat="1" ht="12.75" customHeight="1">
      <c r="A55" s="106"/>
      <c r="B55" s="5" t="s">
        <v>77</v>
      </c>
      <c r="C55" s="30">
        <v>0</v>
      </c>
      <c r="D55" s="30">
        <v>0</v>
      </c>
      <c r="E55" s="53">
        <v>0</v>
      </c>
    </row>
    <row r="56" spans="1:5" s="4" customFormat="1" ht="12.75" customHeight="1">
      <c r="A56" s="80"/>
      <c r="B56" s="5" t="s">
        <v>78</v>
      </c>
      <c r="C56" s="30">
        <f>0.005*C68</f>
        <v>23076.815125</v>
      </c>
      <c r="D56" s="34">
        <v>0</v>
      </c>
      <c r="E56" s="55">
        <f aca="true" t="shared" si="5" ref="E56:E61">C56+D56</f>
        <v>23076.815125</v>
      </c>
    </row>
    <row r="57" spans="1:5" s="4" customFormat="1" ht="27.75" customHeight="1">
      <c r="A57" s="80"/>
      <c r="B57" s="5" t="s">
        <v>79</v>
      </c>
      <c r="C57" s="30">
        <f>0.001*C68</f>
        <v>4615.363025000001</v>
      </c>
      <c r="D57" s="34">
        <v>0</v>
      </c>
      <c r="E57" s="55">
        <f t="shared" si="5"/>
        <v>4615.363025000001</v>
      </c>
    </row>
    <row r="58" spans="1:5" s="4" customFormat="1" ht="12.75" customHeight="1">
      <c r="A58" s="80"/>
      <c r="B58" s="5" t="s">
        <v>80</v>
      </c>
      <c r="C58" s="30">
        <f>0.005*C68</f>
        <v>23076.815125</v>
      </c>
      <c r="D58" s="34">
        <v>0</v>
      </c>
      <c r="E58" s="55">
        <f t="shared" si="5"/>
        <v>23076.815125</v>
      </c>
    </row>
    <row r="59" spans="1:5" s="4" customFormat="1" ht="28.5" customHeight="1">
      <c r="A59" s="81"/>
      <c r="B59" s="5" t="s">
        <v>81</v>
      </c>
      <c r="C59" s="30">
        <v>0</v>
      </c>
      <c r="D59" s="34">
        <v>0</v>
      </c>
      <c r="E59" s="55">
        <f t="shared" si="5"/>
        <v>0</v>
      </c>
    </row>
    <row r="60" spans="1:5" ht="13.5">
      <c r="A60" s="13" t="s">
        <v>38</v>
      </c>
      <c r="B60" s="5" t="s">
        <v>82</v>
      </c>
      <c r="C60" s="67">
        <v>0</v>
      </c>
      <c r="D60" s="70">
        <f>0.19*C60</f>
        <v>0</v>
      </c>
      <c r="E60" s="68">
        <f t="shared" si="5"/>
        <v>0</v>
      </c>
    </row>
    <row r="61" spans="1:5" ht="14.25" thickBot="1">
      <c r="A61" s="19" t="s">
        <v>38</v>
      </c>
      <c r="B61" s="20" t="s">
        <v>83</v>
      </c>
      <c r="C61" s="31">
        <v>0</v>
      </c>
      <c r="D61" s="35">
        <f>0.19*C61</f>
        <v>0</v>
      </c>
      <c r="E61" s="56">
        <f t="shared" si="5"/>
        <v>0</v>
      </c>
    </row>
    <row r="62" spans="1:5" ht="13.5" customHeight="1" thickBot="1">
      <c r="A62" s="101" t="s">
        <v>39</v>
      </c>
      <c r="B62" s="102"/>
      <c r="C62" s="36">
        <f>C51+C54+C60+C61</f>
        <v>71048.633275</v>
      </c>
      <c r="D62" s="36">
        <f>D51+D54+D60+D61</f>
        <v>3853.1335000000004</v>
      </c>
      <c r="E62" s="57">
        <f>E51+E54+E60+E61</f>
        <v>74901.766775</v>
      </c>
    </row>
    <row r="63" spans="1:5" ht="13.5" customHeight="1" thickBot="1">
      <c r="A63" s="103" t="s">
        <v>84</v>
      </c>
      <c r="B63" s="104"/>
      <c r="C63" s="104"/>
      <c r="D63" s="104"/>
      <c r="E63" s="105"/>
    </row>
    <row r="64" spans="1:5" ht="13.5">
      <c r="A64" s="15" t="s">
        <v>40</v>
      </c>
      <c r="B64" s="16" t="s">
        <v>41</v>
      </c>
      <c r="C64" s="46">
        <v>0</v>
      </c>
      <c r="D64" s="37">
        <f>0.19*C64</f>
        <v>0</v>
      </c>
      <c r="E64" s="58">
        <f>C64+D64</f>
        <v>0</v>
      </c>
    </row>
    <row r="65" spans="1:5" ht="14.25" thickBot="1">
      <c r="A65" s="23" t="s">
        <v>42</v>
      </c>
      <c r="B65" s="24" t="s">
        <v>43</v>
      </c>
      <c r="C65" s="47">
        <v>0</v>
      </c>
      <c r="D65" s="38">
        <f>0.19*C65</f>
        <v>0</v>
      </c>
      <c r="E65" s="59">
        <f>C65+D65</f>
        <v>0</v>
      </c>
    </row>
    <row r="66" spans="1:5" ht="13.5" customHeight="1" thickBot="1">
      <c r="A66" s="97" t="s">
        <v>44</v>
      </c>
      <c r="B66" s="98"/>
      <c r="C66" s="39">
        <f>C64+C65</f>
        <v>0</v>
      </c>
      <c r="D66" s="39">
        <f>D64+D65</f>
        <v>0</v>
      </c>
      <c r="E66" s="60">
        <f>E64+E65</f>
        <v>0</v>
      </c>
    </row>
    <row r="67" spans="1:5" ht="13.5" customHeight="1" thickBot="1">
      <c r="A67" s="99" t="s">
        <v>45</v>
      </c>
      <c r="B67" s="100"/>
      <c r="C67" s="40">
        <f>C13+C16+C41+C49+C62+C66</f>
        <v>5062719.654975001</v>
      </c>
      <c r="D67" s="40">
        <f>D13+D16+D41+D49+D62+D66</f>
        <v>952270.6276230001</v>
      </c>
      <c r="E67" s="61">
        <f>E13+E16+E41+E49+E62+E66+0.01</f>
        <v>6014990.292598001</v>
      </c>
    </row>
    <row r="68" spans="1:5" ht="13.5" customHeight="1" thickBot="1">
      <c r="A68" s="101" t="s">
        <v>85</v>
      </c>
      <c r="B68" s="102"/>
      <c r="C68" s="36">
        <f>C10+C11+C12+C16+C43+C44+C52</f>
        <v>4615363.025</v>
      </c>
      <c r="D68" s="36">
        <f>D10+D11+D16+D43+D44+D52</f>
        <v>876918.97475</v>
      </c>
      <c r="E68" s="57">
        <f>E10+E11+E16+E43+E44+E52</f>
        <v>5492281.99975</v>
      </c>
    </row>
    <row r="69" spans="1:5" ht="13.5">
      <c r="A69" s="3"/>
      <c r="B69" s="4"/>
      <c r="C69" s="41"/>
      <c r="D69" s="41"/>
      <c r="E69" s="41"/>
    </row>
    <row r="70" spans="1:5" ht="13.5">
      <c r="A70" s="6"/>
      <c r="B70" s="7"/>
      <c r="C70" s="42"/>
      <c r="D70" s="42"/>
      <c r="E70" s="62"/>
    </row>
    <row r="71" spans="1:5" ht="13.5">
      <c r="A71" s="6"/>
      <c r="B71" s="8"/>
      <c r="C71" s="42"/>
      <c r="D71" s="42"/>
      <c r="E71" s="42"/>
    </row>
    <row r="72" spans="1:5" ht="13.5">
      <c r="A72" s="6"/>
      <c r="B72" s="7"/>
      <c r="C72" s="42"/>
      <c r="D72" s="42"/>
      <c r="E72" s="62"/>
    </row>
    <row r="73" spans="1:5" ht="13.5">
      <c r="A73" s="6"/>
      <c r="B73" s="7"/>
      <c r="C73" s="42"/>
      <c r="D73" s="42"/>
      <c r="E73" s="62"/>
    </row>
    <row r="74" spans="1:5" ht="13.5">
      <c r="A74" s="3"/>
      <c r="B74" s="4"/>
      <c r="C74" s="41"/>
      <c r="D74" s="41"/>
      <c r="E74" s="41"/>
    </row>
    <row r="75" spans="1:5" ht="13.5">
      <c r="A75" s="3"/>
      <c r="B75" s="4"/>
      <c r="C75" s="41"/>
      <c r="D75" s="41"/>
      <c r="E75" s="41"/>
    </row>
  </sheetData>
  <sheetProtection selectLockedCells="1" selectUnlockedCells="1"/>
  <mergeCells count="28">
    <mergeCell ref="E4:E5"/>
    <mergeCell ref="A66:B66"/>
    <mergeCell ref="A67:B67"/>
    <mergeCell ref="A68:B68"/>
    <mergeCell ref="A49:B49"/>
    <mergeCell ref="A50:E50"/>
    <mergeCell ref="A62:B62"/>
    <mergeCell ref="A63:E63"/>
    <mergeCell ref="A52:A53"/>
    <mergeCell ref="A55:A59"/>
    <mergeCell ref="A1:E1"/>
    <mergeCell ref="A2:E2"/>
    <mergeCell ref="A3:E3"/>
    <mergeCell ref="A16:B16"/>
    <mergeCell ref="A13:B13"/>
    <mergeCell ref="A14:E14"/>
    <mergeCell ref="A4:A6"/>
    <mergeCell ref="B4:B6"/>
    <mergeCell ref="C4:C5"/>
    <mergeCell ref="D4:D5"/>
    <mergeCell ref="A17:E17"/>
    <mergeCell ref="A41:B41"/>
    <mergeCell ref="A42:E42"/>
    <mergeCell ref="A8:E8"/>
    <mergeCell ref="A19:A21"/>
    <mergeCell ref="A26:A31"/>
    <mergeCell ref="A34:A35"/>
    <mergeCell ref="A37:A40"/>
  </mergeCells>
  <printOptions verticalCentered="1"/>
  <pageMargins left="0.5" right="0.17" top="0.39" bottom="0.29" header="0.17" footer="0.17"/>
  <pageSetup fitToWidth="0" fitToHeight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58">
      <selection activeCell="A54" sqref="A54"/>
    </sheetView>
  </sheetViews>
  <sheetFormatPr defaultColWidth="9.140625" defaultRowHeight="12.75"/>
  <cols>
    <col min="1" max="1" width="6.57421875" style="0" customWidth="1"/>
    <col min="2" max="2" width="44.00390625" style="0" customWidth="1"/>
    <col min="3" max="3" width="19.57421875" style="0" customWidth="1"/>
    <col min="4" max="4" width="15.421875" style="0" customWidth="1"/>
    <col min="5" max="5" width="18.28125" style="0" customWidth="1"/>
  </cols>
  <sheetData>
    <row r="1" spans="1:5" ht="15">
      <c r="A1" s="82" t="s">
        <v>1</v>
      </c>
      <c r="B1" s="82"/>
      <c r="C1" s="82"/>
      <c r="D1" s="82"/>
      <c r="E1" s="82"/>
    </row>
    <row r="2" spans="1:5" ht="15.75" thickBot="1">
      <c r="A2" s="83" t="s">
        <v>2</v>
      </c>
      <c r="B2" s="83"/>
      <c r="C2" s="83"/>
      <c r="D2" s="83"/>
      <c r="E2" s="83"/>
    </row>
    <row r="3" spans="1:5" ht="15.75" thickBot="1">
      <c r="A3" s="84" t="s">
        <v>47</v>
      </c>
      <c r="B3" s="85"/>
      <c r="C3" s="85"/>
      <c r="D3" s="85"/>
      <c r="E3" s="86"/>
    </row>
    <row r="4" spans="1:5" ht="12.75">
      <c r="A4" s="87" t="s">
        <v>3</v>
      </c>
      <c r="B4" s="90" t="s">
        <v>4</v>
      </c>
      <c r="C4" s="93" t="s">
        <v>48</v>
      </c>
      <c r="D4" s="95" t="s">
        <v>0</v>
      </c>
      <c r="E4" s="95" t="s">
        <v>49</v>
      </c>
    </row>
    <row r="5" spans="1:5" ht="13.5" thickBot="1">
      <c r="A5" s="88"/>
      <c r="B5" s="91"/>
      <c r="C5" s="94"/>
      <c r="D5" s="96"/>
      <c r="E5" s="96"/>
    </row>
    <row r="6" spans="1:5" ht="14.25" thickBot="1">
      <c r="A6" s="89"/>
      <c r="B6" s="92"/>
      <c r="C6" s="25" t="s">
        <v>72</v>
      </c>
      <c r="D6" s="25" t="s">
        <v>72</v>
      </c>
      <c r="E6" s="48" t="s">
        <v>72</v>
      </c>
    </row>
    <row r="7" spans="1:5" ht="14.25" thickBot="1">
      <c r="A7" s="9">
        <v>1</v>
      </c>
      <c r="B7" s="10">
        <v>2</v>
      </c>
      <c r="C7" s="26">
        <v>3</v>
      </c>
      <c r="D7" s="26">
        <v>5</v>
      </c>
      <c r="E7" s="49">
        <v>6</v>
      </c>
    </row>
    <row r="8" spans="1:5" ht="13.5">
      <c r="A8" s="76" t="s">
        <v>5</v>
      </c>
      <c r="B8" s="77"/>
      <c r="C8" s="77"/>
      <c r="D8" s="77"/>
      <c r="E8" s="78"/>
    </row>
    <row r="9" spans="1:5" ht="19.5" customHeight="1">
      <c r="A9" s="13" t="s">
        <v>6</v>
      </c>
      <c r="B9" s="5" t="s">
        <v>7</v>
      </c>
      <c r="C9" s="30">
        <v>0</v>
      </c>
      <c r="D9" s="27">
        <f>0.19*C9</f>
        <v>0</v>
      </c>
      <c r="E9" s="50">
        <f>C9+D9</f>
        <v>0</v>
      </c>
    </row>
    <row r="10" spans="1:5" ht="16.5" customHeight="1">
      <c r="A10" s="13" t="s">
        <v>8</v>
      </c>
      <c r="B10" s="5" t="s">
        <v>9</v>
      </c>
      <c r="C10" s="30">
        <v>0</v>
      </c>
      <c r="D10" s="27">
        <f>0.19*C10</f>
        <v>0</v>
      </c>
      <c r="E10" s="50">
        <f>C10+D10</f>
        <v>0</v>
      </c>
    </row>
    <row r="11" spans="1:5" ht="25.5" customHeight="1">
      <c r="A11" s="13" t="s">
        <v>10</v>
      </c>
      <c r="B11" s="5" t="s">
        <v>11</v>
      </c>
      <c r="C11" s="30">
        <v>0</v>
      </c>
      <c r="D11" s="27">
        <f>0.19*C11</f>
        <v>0</v>
      </c>
      <c r="E11" s="50">
        <f>C11+D11</f>
        <v>0</v>
      </c>
    </row>
    <row r="12" spans="1:5" ht="29.25" customHeight="1">
      <c r="A12" s="13">
        <v>1.4</v>
      </c>
      <c r="B12" s="5" t="s">
        <v>50</v>
      </c>
      <c r="C12" s="30">
        <v>0</v>
      </c>
      <c r="D12" s="27">
        <f>0.19*C12</f>
        <v>0</v>
      </c>
      <c r="E12" s="50">
        <f>C12+D12</f>
        <v>0</v>
      </c>
    </row>
    <row r="13" spans="1:5" ht="14.25" thickBot="1">
      <c r="A13" s="74" t="s">
        <v>12</v>
      </c>
      <c r="B13" s="75"/>
      <c r="C13" s="28">
        <f>C9+C10+C11+C12</f>
        <v>0</v>
      </c>
      <c r="D13" s="28">
        <f>D9+D10+D11+D12</f>
        <v>0</v>
      </c>
      <c r="E13" s="51">
        <f>E9+E10+E11+E12</f>
        <v>0</v>
      </c>
    </row>
    <row r="14" spans="1:5" ht="14.25" thickBot="1">
      <c r="A14" s="71" t="s">
        <v>13</v>
      </c>
      <c r="B14" s="72"/>
      <c r="C14" s="72"/>
      <c r="D14" s="72"/>
      <c r="E14" s="73"/>
    </row>
    <row r="15" spans="1:5" ht="25.5" customHeight="1">
      <c r="A15" s="14">
        <v>2</v>
      </c>
      <c r="B15" s="11" t="s">
        <v>14</v>
      </c>
      <c r="C15" s="44">
        <v>0</v>
      </c>
      <c r="D15" s="29">
        <f>0.19*C15</f>
        <v>0</v>
      </c>
      <c r="E15" s="52">
        <f>C15+D15</f>
        <v>0</v>
      </c>
    </row>
    <row r="16" spans="1:5" ht="14.25" thickBot="1">
      <c r="A16" s="74" t="s">
        <v>15</v>
      </c>
      <c r="B16" s="75"/>
      <c r="C16" s="28">
        <f>C15</f>
        <v>0</v>
      </c>
      <c r="D16" s="28">
        <f>D15</f>
        <v>0</v>
      </c>
      <c r="E16" s="51">
        <f>E15</f>
        <v>0</v>
      </c>
    </row>
    <row r="17" spans="1:5" ht="14.25" thickBot="1">
      <c r="A17" s="71" t="s">
        <v>16</v>
      </c>
      <c r="B17" s="72"/>
      <c r="C17" s="72"/>
      <c r="D17" s="72"/>
      <c r="E17" s="73"/>
    </row>
    <row r="18" spans="1:5" ht="13.5">
      <c r="A18" s="14" t="s">
        <v>17</v>
      </c>
      <c r="B18" s="11" t="s">
        <v>52</v>
      </c>
      <c r="C18" s="64">
        <f>C19+C20+C21</f>
        <v>27000</v>
      </c>
      <c r="D18" s="65">
        <f>D19+D20+D21</f>
        <v>5130</v>
      </c>
      <c r="E18" s="66">
        <f>E19+E20+E21</f>
        <v>32130</v>
      </c>
    </row>
    <row r="19" spans="1:5" ht="25.5" customHeight="1">
      <c r="A19" s="79"/>
      <c r="B19" s="11" t="s">
        <v>51</v>
      </c>
      <c r="C19" s="44">
        <v>18500</v>
      </c>
      <c r="D19" s="29">
        <f aca="true" t="shared" si="0" ref="D19:D40">0.19*C19</f>
        <v>3515</v>
      </c>
      <c r="E19" s="52">
        <f aca="true" t="shared" si="1" ref="E19:E24">C19+D19</f>
        <v>22015</v>
      </c>
    </row>
    <row r="20" spans="1:5" ht="25.5" customHeight="1">
      <c r="A20" s="80"/>
      <c r="B20" s="11" t="s">
        <v>53</v>
      </c>
      <c r="C20" s="44">
        <v>4500</v>
      </c>
      <c r="D20" s="29">
        <f t="shared" si="0"/>
        <v>855</v>
      </c>
      <c r="E20" s="52">
        <f t="shared" si="1"/>
        <v>5355</v>
      </c>
    </row>
    <row r="21" spans="1:5" ht="18.75" customHeight="1">
      <c r="A21" s="81"/>
      <c r="B21" s="11" t="s">
        <v>54</v>
      </c>
      <c r="C21" s="44">
        <v>4000</v>
      </c>
      <c r="D21" s="29">
        <f t="shared" si="0"/>
        <v>760</v>
      </c>
      <c r="E21" s="52">
        <f t="shared" si="1"/>
        <v>4760</v>
      </c>
    </row>
    <row r="22" spans="1:5" ht="34.5" customHeight="1">
      <c r="A22" s="13" t="s">
        <v>18</v>
      </c>
      <c r="B22" s="5" t="s">
        <v>55</v>
      </c>
      <c r="C22" s="30">
        <v>0</v>
      </c>
      <c r="D22" s="29">
        <f t="shared" si="0"/>
        <v>0</v>
      </c>
      <c r="E22" s="50">
        <f t="shared" si="1"/>
        <v>0</v>
      </c>
    </row>
    <row r="23" spans="1:5" ht="30.75" customHeight="1">
      <c r="A23" s="13">
        <v>3.3</v>
      </c>
      <c r="B23" s="5" t="s">
        <v>56</v>
      </c>
      <c r="C23" s="67">
        <v>8500</v>
      </c>
      <c r="D23" s="65">
        <f t="shared" si="0"/>
        <v>1615</v>
      </c>
      <c r="E23" s="68">
        <f t="shared" si="1"/>
        <v>10115</v>
      </c>
    </row>
    <row r="24" spans="1:5" ht="34.5" customHeight="1">
      <c r="A24" s="13">
        <v>3.4</v>
      </c>
      <c r="B24" s="5" t="s">
        <v>57</v>
      </c>
      <c r="C24" s="30">
        <v>0</v>
      </c>
      <c r="D24" s="29">
        <f t="shared" si="0"/>
        <v>0</v>
      </c>
      <c r="E24" s="50">
        <f t="shared" si="1"/>
        <v>0</v>
      </c>
    </row>
    <row r="25" spans="1:5" ht="24" customHeight="1">
      <c r="A25" s="13">
        <v>3.5</v>
      </c>
      <c r="B25" s="5" t="s">
        <v>58</v>
      </c>
      <c r="C25" s="67">
        <f>C26+C27+C28+C29+C30+C31</f>
        <v>209017</v>
      </c>
      <c r="D25" s="65">
        <f>D26+D27+D28+D29+D30+D31</f>
        <v>39713.229999999996</v>
      </c>
      <c r="E25" s="68">
        <f>E26+E27+E28+E29+E30+E31</f>
        <v>248730.23</v>
      </c>
    </row>
    <row r="26" spans="1:5" ht="26.25" customHeight="1">
      <c r="A26" s="79"/>
      <c r="B26" s="5" t="s">
        <v>59</v>
      </c>
      <c r="C26" s="30">
        <v>0</v>
      </c>
      <c r="D26" s="29">
        <f t="shared" si="0"/>
        <v>0</v>
      </c>
      <c r="E26" s="50">
        <f aca="true" t="shared" si="2" ref="E26:E31">C26+D26</f>
        <v>0</v>
      </c>
    </row>
    <row r="27" spans="1:5" ht="26.25" customHeight="1">
      <c r="A27" s="80"/>
      <c r="B27" s="5" t="s">
        <v>60</v>
      </c>
      <c r="C27" s="30">
        <v>0</v>
      </c>
      <c r="D27" s="29">
        <f t="shared" si="0"/>
        <v>0</v>
      </c>
      <c r="E27" s="50">
        <f t="shared" si="2"/>
        <v>0</v>
      </c>
    </row>
    <row r="28" spans="1:5" ht="48" customHeight="1">
      <c r="A28" s="80"/>
      <c r="B28" s="5" t="s">
        <v>61</v>
      </c>
      <c r="C28" s="30">
        <v>75000</v>
      </c>
      <c r="D28" s="29">
        <f t="shared" si="0"/>
        <v>14250</v>
      </c>
      <c r="E28" s="50">
        <f t="shared" si="2"/>
        <v>89250</v>
      </c>
    </row>
    <row r="29" spans="1:5" ht="48.75" customHeight="1">
      <c r="A29" s="80"/>
      <c r="B29" s="5" t="s">
        <v>62</v>
      </c>
      <c r="C29" s="30">
        <v>9500</v>
      </c>
      <c r="D29" s="29">
        <f t="shared" si="0"/>
        <v>1805</v>
      </c>
      <c r="E29" s="50">
        <f t="shared" si="2"/>
        <v>11305</v>
      </c>
    </row>
    <row r="30" spans="1:5" ht="36" customHeight="1">
      <c r="A30" s="80"/>
      <c r="B30" s="5" t="s">
        <v>63</v>
      </c>
      <c r="C30" s="30">
        <v>5000</v>
      </c>
      <c r="D30" s="29">
        <f t="shared" si="0"/>
        <v>950</v>
      </c>
      <c r="E30" s="50">
        <f t="shared" si="2"/>
        <v>5950</v>
      </c>
    </row>
    <row r="31" spans="1:5" ht="30.75" customHeight="1">
      <c r="A31" s="81"/>
      <c r="B31" s="5" t="s">
        <v>64</v>
      </c>
      <c r="C31" s="30">
        <v>119517</v>
      </c>
      <c r="D31" s="29">
        <f t="shared" si="0"/>
        <v>22708.23</v>
      </c>
      <c r="E31" s="50">
        <f t="shared" si="2"/>
        <v>142225.23</v>
      </c>
    </row>
    <row r="32" spans="1:5" ht="30" customHeight="1">
      <c r="A32" s="13">
        <v>3.6</v>
      </c>
      <c r="B32" s="5" t="s">
        <v>65</v>
      </c>
      <c r="C32" s="67">
        <f>30000+46.218-0.8403+0.269</f>
        <v>30045.6467</v>
      </c>
      <c r="D32" s="65">
        <f t="shared" si="0"/>
        <v>5708.672873</v>
      </c>
      <c r="E32" s="68">
        <f>C32+D32</f>
        <v>35754.319573</v>
      </c>
    </row>
    <row r="33" spans="1:5" ht="23.25" customHeight="1">
      <c r="A33" s="13">
        <v>3.7</v>
      </c>
      <c r="B33" s="5" t="s">
        <v>19</v>
      </c>
      <c r="C33" s="67">
        <f>C34+C35</f>
        <v>77532</v>
      </c>
      <c r="D33" s="67">
        <f>D34+D35</f>
        <v>14731.08</v>
      </c>
      <c r="E33" s="69">
        <f>E34+E35</f>
        <v>92263.08</v>
      </c>
    </row>
    <row r="34" spans="1:5" ht="39" customHeight="1">
      <c r="A34" s="79"/>
      <c r="B34" s="5" t="s">
        <v>66</v>
      </c>
      <c r="C34" s="30">
        <v>77532</v>
      </c>
      <c r="D34" s="29">
        <f t="shared" si="0"/>
        <v>14731.08</v>
      </c>
      <c r="E34" s="50">
        <f>C34+D34</f>
        <v>92263.08</v>
      </c>
    </row>
    <row r="35" spans="1:5" ht="30" customHeight="1">
      <c r="A35" s="81"/>
      <c r="B35" s="5" t="s">
        <v>67</v>
      </c>
      <c r="C35" s="30">
        <v>0</v>
      </c>
      <c r="D35" s="29">
        <f t="shared" si="0"/>
        <v>0</v>
      </c>
      <c r="E35" s="50">
        <f>C35+D35</f>
        <v>0</v>
      </c>
    </row>
    <row r="36" spans="1:5" ht="18.75" customHeight="1">
      <c r="A36" s="13">
        <v>3.8</v>
      </c>
      <c r="B36" s="5" t="s">
        <v>20</v>
      </c>
      <c r="C36" s="30">
        <f>C37+C40</f>
        <v>44510</v>
      </c>
      <c r="D36" s="31">
        <f>D37+D40</f>
        <v>8456.9</v>
      </c>
      <c r="E36" s="53">
        <f>E37+E40</f>
        <v>52966.9</v>
      </c>
    </row>
    <row r="37" spans="1:5" ht="24.75" customHeight="1">
      <c r="A37" s="79"/>
      <c r="B37" s="20" t="s">
        <v>68</v>
      </c>
      <c r="C37" s="45">
        <f>C38+C39</f>
        <v>3297</v>
      </c>
      <c r="D37" s="32">
        <f>D38+D39</f>
        <v>626.4300000000001</v>
      </c>
      <c r="E37" s="54">
        <f>E38+E39</f>
        <v>3923.4300000000003</v>
      </c>
    </row>
    <row r="38" spans="1:5" ht="23.25" customHeight="1">
      <c r="A38" s="80"/>
      <c r="B38" s="20" t="s">
        <v>69</v>
      </c>
      <c r="C38" s="45">
        <v>2061</v>
      </c>
      <c r="D38" s="33">
        <f t="shared" si="0"/>
        <v>391.59000000000003</v>
      </c>
      <c r="E38" s="50">
        <f>C38+D38</f>
        <v>2452.59</v>
      </c>
    </row>
    <row r="39" spans="1:5" ht="45" customHeight="1">
      <c r="A39" s="80"/>
      <c r="B39" s="20" t="s">
        <v>70</v>
      </c>
      <c r="C39" s="45">
        <v>1236</v>
      </c>
      <c r="D39" s="33">
        <f t="shared" si="0"/>
        <v>234.84</v>
      </c>
      <c r="E39" s="50">
        <f>C39+D39</f>
        <v>1470.84</v>
      </c>
    </row>
    <row r="40" spans="1:5" ht="32.25" customHeight="1">
      <c r="A40" s="81"/>
      <c r="B40" s="20" t="s">
        <v>71</v>
      </c>
      <c r="C40" s="45">
        <v>41213</v>
      </c>
      <c r="D40" s="33">
        <f t="shared" si="0"/>
        <v>7830.47</v>
      </c>
      <c r="E40" s="50">
        <f>C40+D40</f>
        <v>49043.47</v>
      </c>
    </row>
    <row r="41" spans="1:5" ht="14.25" thickBot="1">
      <c r="A41" s="74" t="s">
        <v>21</v>
      </c>
      <c r="B41" s="75"/>
      <c r="C41" s="28">
        <f>C18+C22+C23+C24+C25+C32+C33+C36</f>
        <v>396604.6467</v>
      </c>
      <c r="D41" s="28">
        <f>D18+D22+D23+D24+D25+D32+D33+D36</f>
        <v>75354.882873</v>
      </c>
      <c r="E41" s="51">
        <f>E18+E22+E23+E24+E25+E32+E33+E36</f>
        <v>471959.52957300004</v>
      </c>
    </row>
    <row r="42" spans="1:5" ht="14.25" thickBot="1">
      <c r="A42" s="71" t="s">
        <v>22</v>
      </c>
      <c r="B42" s="72"/>
      <c r="C42" s="72"/>
      <c r="D42" s="72"/>
      <c r="E42" s="73"/>
    </row>
    <row r="43" spans="1:5" ht="18" customHeight="1">
      <c r="A43" s="14" t="s">
        <v>23</v>
      </c>
      <c r="B43" s="12" t="s">
        <v>46</v>
      </c>
      <c r="C43" s="64">
        <f>3802058.1+386613.07-20280-5016.2+46.82-0.84+650426.11</f>
        <v>4813847.06</v>
      </c>
      <c r="D43" s="65">
        <f aca="true" t="shared" si="3" ref="D43:D48">0.19*C43</f>
        <v>914630.9413999999</v>
      </c>
      <c r="E43" s="66">
        <f aca="true" t="shared" si="4" ref="E43:E48">C43+D43</f>
        <v>5728478.0013999995</v>
      </c>
    </row>
    <row r="44" spans="1:5" ht="30" customHeight="1">
      <c r="A44" s="13" t="s">
        <v>24</v>
      </c>
      <c r="B44" s="5" t="s">
        <v>73</v>
      </c>
      <c r="C44" s="30">
        <v>0</v>
      </c>
      <c r="D44" s="29">
        <f t="shared" si="3"/>
        <v>0</v>
      </c>
      <c r="E44" s="50">
        <f t="shared" si="4"/>
        <v>0</v>
      </c>
    </row>
    <row r="45" spans="1:5" ht="30" customHeight="1">
      <c r="A45" s="13" t="s">
        <v>25</v>
      </c>
      <c r="B45" s="5" t="s">
        <v>74</v>
      </c>
      <c r="C45" s="30">
        <v>0</v>
      </c>
      <c r="D45" s="29">
        <f t="shared" si="3"/>
        <v>0</v>
      </c>
      <c r="E45" s="50">
        <f t="shared" si="4"/>
        <v>0</v>
      </c>
    </row>
    <row r="46" spans="1:5" ht="45" customHeight="1">
      <c r="A46" s="13" t="s">
        <v>26</v>
      </c>
      <c r="B46" s="5" t="s">
        <v>75</v>
      </c>
      <c r="C46" s="30">
        <v>0</v>
      </c>
      <c r="D46" s="29">
        <f t="shared" si="3"/>
        <v>0</v>
      </c>
      <c r="E46" s="50">
        <f t="shared" si="4"/>
        <v>0</v>
      </c>
    </row>
    <row r="47" spans="1:5" ht="13.5">
      <c r="A47" s="13" t="s">
        <v>27</v>
      </c>
      <c r="B47" s="5" t="s">
        <v>28</v>
      </c>
      <c r="C47" s="30">
        <v>0</v>
      </c>
      <c r="D47" s="29">
        <f t="shared" si="3"/>
        <v>0</v>
      </c>
      <c r="E47" s="50">
        <f t="shared" si="4"/>
        <v>0</v>
      </c>
    </row>
    <row r="48" spans="1:5" ht="20.25" customHeight="1">
      <c r="A48" s="13" t="s">
        <v>29</v>
      </c>
      <c r="B48" s="5" t="s">
        <v>30</v>
      </c>
      <c r="C48" s="30">
        <v>0</v>
      </c>
      <c r="D48" s="29">
        <f t="shared" si="3"/>
        <v>0</v>
      </c>
      <c r="E48" s="50">
        <f t="shared" si="4"/>
        <v>0</v>
      </c>
    </row>
    <row r="49" spans="1:5" ht="14.25" thickBot="1">
      <c r="A49" s="74" t="s">
        <v>31</v>
      </c>
      <c r="B49" s="75"/>
      <c r="C49" s="28">
        <f>C43+C44+C45+C46+C47+C48</f>
        <v>4813847.06</v>
      </c>
      <c r="D49" s="28">
        <f>D43+D44+D45+D46+D47+D48</f>
        <v>914630.9413999999</v>
      </c>
      <c r="E49" s="51">
        <f>E43+E44+E45+E46+E47+E48</f>
        <v>5728478.0013999995</v>
      </c>
    </row>
    <row r="50" spans="1:5" ht="14.25" thickBot="1">
      <c r="A50" s="103" t="s">
        <v>32</v>
      </c>
      <c r="B50" s="72"/>
      <c r="C50" s="72"/>
      <c r="D50" s="72"/>
      <c r="E50" s="73"/>
    </row>
    <row r="51" spans="1:5" ht="22.5" customHeight="1">
      <c r="A51" s="17" t="s">
        <v>33</v>
      </c>
      <c r="B51" s="21" t="s">
        <v>34</v>
      </c>
      <c r="C51" s="64">
        <f>C52+C53</f>
        <v>20279.65</v>
      </c>
      <c r="D51" s="65">
        <f>D52+D53</f>
        <v>3853.1335000000004</v>
      </c>
      <c r="E51" s="66">
        <f>C51+D51</f>
        <v>24132.7835</v>
      </c>
    </row>
    <row r="52" spans="1:5" ht="26.25" customHeight="1">
      <c r="A52" s="106"/>
      <c r="B52" s="5" t="s">
        <v>76</v>
      </c>
      <c r="C52" s="30">
        <v>20279.65</v>
      </c>
      <c r="D52" s="27">
        <f>0.19*C52</f>
        <v>3853.1335000000004</v>
      </c>
      <c r="E52" s="50">
        <f>C52+D52</f>
        <v>24132.7835</v>
      </c>
    </row>
    <row r="53" spans="1:5" ht="20.25" customHeight="1">
      <c r="A53" s="80"/>
      <c r="B53" s="5" t="s">
        <v>35</v>
      </c>
      <c r="C53" s="30">
        <v>0</v>
      </c>
      <c r="D53" s="27">
        <f>0.19*C53</f>
        <v>0</v>
      </c>
      <c r="E53" s="50">
        <f>C53+D53</f>
        <v>0</v>
      </c>
    </row>
    <row r="54" spans="1:5" ht="30.75" customHeight="1">
      <c r="A54" s="17" t="s">
        <v>36</v>
      </c>
      <c r="B54" s="22" t="s">
        <v>37</v>
      </c>
      <c r="C54" s="30">
        <f>C55+C56+C57+C58+C59-0.01</f>
        <v>53175.38380999999</v>
      </c>
      <c r="D54" s="30">
        <f>D55+D56</f>
        <v>0</v>
      </c>
      <c r="E54" s="53">
        <f>E58+E56+E57-0.01</f>
        <v>53175.38380999999</v>
      </c>
    </row>
    <row r="55" spans="1:5" ht="29.25" customHeight="1">
      <c r="A55" s="106"/>
      <c r="B55" s="5" t="s">
        <v>77</v>
      </c>
      <c r="C55" s="30">
        <v>0</v>
      </c>
      <c r="D55" s="30">
        <v>0</v>
      </c>
      <c r="E55" s="53">
        <v>0</v>
      </c>
    </row>
    <row r="56" spans="1:5" ht="38.25" customHeight="1">
      <c r="A56" s="80"/>
      <c r="B56" s="5" t="s">
        <v>78</v>
      </c>
      <c r="C56" s="30">
        <f>0.005*C68</f>
        <v>24170.63355</v>
      </c>
      <c r="D56" s="34">
        <v>0</v>
      </c>
      <c r="E56" s="55">
        <f aca="true" t="shared" si="5" ref="E56:E61">C56+D56</f>
        <v>24170.63355</v>
      </c>
    </row>
    <row r="57" spans="1:5" ht="15" customHeight="1">
      <c r="A57" s="80"/>
      <c r="B57" s="5" t="s">
        <v>79</v>
      </c>
      <c r="C57" s="30">
        <f>0.001*C68</f>
        <v>4834.1267100000005</v>
      </c>
      <c r="D57" s="34">
        <v>0</v>
      </c>
      <c r="E57" s="55">
        <f t="shared" si="5"/>
        <v>4834.1267100000005</v>
      </c>
    </row>
    <row r="58" spans="1:5" ht="32.25" customHeight="1">
      <c r="A58" s="80"/>
      <c r="B58" s="5" t="s">
        <v>80</v>
      </c>
      <c r="C58" s="30">
        <f>0.005*C68</f>
        <v>24170.63355</v>
      </c>
      <c r="D58" s="34">
        <v>0</v>
      </c>
      <c r="E58" s="55">
        <f t="shared" si="5"/>
        <v>24170.63355</v>
      </c>
    </row>
    <row r="59" spans="1:5" ht="35.25" customHeight="1">
      <c r="A59" s="81"/>
      <c r="B59" s="5" t="s">
        <v>81</v>
      </c>
      <c r="C59" s="30">
        <v>0</v>
      </c>
      <c r="D59" s="34">
        <v>0</v>
      </c>
      <c r="E59" s="55">
        <f t="shared" si="5"/>
        <v>0</v>
      </c>
    </row>
    <row r="60" spans="1:5" ht="23.25" customHeight="1">
      <c r="A60" s="13" t="s">
        <v>38</v>
      </c>
      <c r="B60" s="5" t="s">
        <v>82</v>
      </c>
      <c r="C60" s="67">
        <f>30000+330105.91-46.218-0.218</f>
        <v>360059.474</v>
      </c>
      <c r="D60" s="70">
        <f>0.19*C60</f>
        <v>68411.30006</v>
      </c>
      <c r="E60" s="68">
        <f t="shared" si="5"/>
        <v>428470.77405999997</v>
      </c>
    </row>
    <row r="61" spans="1:5" ht="32.25" customHeight="1" thickBot="1">
      <c r="A61" s="19" t="s">
        <v>38</v>
      </c>
      <c r="B61" s="20" t="s">
        <v>83</v>
      </c>
      <c r="C61" s="31">
        <v>0</v>
      </c>
      <c r="D61" s="35">
        <f>0.19*C61</f>
        <v>0</v>
      </c>
      <c r="E61" s="56">
        <f t="shared" si="5"/>
        <v>0</v>
      </c>
    </row>
    <row r="62" spans="1:5" ht="14.25" thickBot="1">
      <c r="A62" s="101" t="s">
        <v>39</v>
      </c>
      <c r="B62" s="102"/>
      <c r="C62" s="36">
        <f>C51+C54+C60+C61</f>
        <v>433514.50781</v>
      </c>
      <c r="D62" s="36">
        <f>D51+D54+D60+D61</f>
        <v>72264.43355999999</v>
      </c>
      <c r="E62" s="57">
        <f>E51+E54+E60+E61</f>
        <v>505778.94136999996</v>
      </c>
    </row>
    <row r="63" spans="1:5" ht="14.25" thickBot="1">
      <c r="A63" s="103" t="s">
        <v>84</v>
      </c>
      <c r="B63" s="104"/>
      <c r="C63" s="104"/>
      <c r="D63" s="104"/>
      <c r="E63" s="105"/>
    </row>
    <row r="64" spans="1:5" ht="23.25" customHeight="1">
      <c r="A64" s="15" t="s">
        <v>40</v>
      </c>
      <c r="B64" s="16" t="s">
        <v>41</v>
      </c>
      <c r="C64" s="46">
        <v>0</v>
      </c>
      <c r="D64" s="37">
        <f>0.19*C64</f>
        <v>0</v>
      </c>
      <c r="E64" s="58">
        <f>C64+D64</f>
        <v>0</v>
      </c>
    </row>
    <row r="65" spans="1:5" ht="20.25" customHeight="1" thickBot="1">
      <c r="A65" s="23" t="s">
        <v>42</v>
      </c>
      <c r="B65" s="24" t="s">
        <v>43</v>
      </c>
      <c r="C65" s="47">
        <v>0</v>
      </c>
      <c r="D65" s="38">
        <f>0.19*C65</f>
        <v>0</v>
      </c>
      <c r="E65" s="59">
        <f>C65+D65</f>
        <v>0</v>
      </c>
    </row>
    <row r="66" spans="1:5" ht="14.25" thickBot="1">
      <c r="A66" s="97" t="s">
        <v>44</v>
      </c>
      <c r="B66" s="98"/>
      <c r="C66" s="39">
        <f>C64+C65</f>
        <v>0</v>
      </c>
      <c r="D66" s="39">
        <f>D64+D65</f>
        <v>0</v>
      </c>
      <c r="E66" s="60">
        <f>E64+E65</f>
        <v>0</v>
      </c>
    </row>
    <row r="67" spans="1:5" ht="14.25" thickBot="1">
      <c r="A67" s="99" t="s">
        <v>45</v>
      </c>
      <c r="B67" s="100"/>
      <c r="C67" s="40">
        <f>C13+C16+C41+C49+C62+C66</f>
        <v>5643966.21451</v>
      </c>
      <c r="D67" s="40">
        <f>D13+D16+D41+D49+D62+D66</f>
        <v>1062250.2578329998</v>
      </c>
      <c r="E67" s="61">
        <f>E13+E16+E41+E49+E62+E66+0.01</f>
        <v>6706216.482342999</v>
      </c>
    </row>
    <row r="68" spans="1:5" ht="14.25" thickBot="1">
      <c r="A68" s="101" t="s">
        <v>85</v>
      </c>
      <c r="B68" s="102"/>
      <c r="C68" s="36">
        <f>C10+C11+C12+C16+C43+C44+C52</f>
        <v>4834126.71</v>
      </c>
      <c r="D68" s="36">
        <f>D10+D11+D16+D43+D44+D52</f>
        <v>918484.0748999999</v>
      </c>
      <c r="E68" s="57">
        <f>E10+E11+E16+E43+E44+E52</f>
        <v>5752610.784899999</v>
      </c>
    </row>
  </sheetData>
  <sheetProtection/>
  <mergeCells count="28">
    <mergeCell ref="A67:B67"/>
    <mergeCell ref="A68:B68"/>
    <mergeCell ref="A50:E50"/>
    <mergeCell ref="A52:A53"/>
    <mergeCell ref="A55:A59"/>
    <mergeCell ref="A62:B62"/>
    <mergeCell ref="A63:E63"/>
    <mergeCell ref="A66:B66"/>
    <mergeCell ref="A26:A31"/>
    <mergeCell ref="A34:A35"/>
    <mergeCell ref="A37:A40"/>
    <mergeCell ref="A41:B41"/>
    <mergeCell ref="A42:E42"/>
    <mergeCell ref="A49:B49"/>
    <mergeCell ref="A8:E8"/>
    <mergeCell ref="A13:B13"/>
    <mergeCell ref="A14:E14"/>
    <mergeCell ref="A16:B16"/>
    <mergeCell ref="A17:E17"/>
    <mergeCell ref="A19:A21"/>
    <mergeCell ref="A1:E1"/>
    <mergeCell ref="A2:E2"/>
    <mergeCell ref="A3:E3"/>
    <mergeCell ref="A4:A6"/>
    <mergeCell ref="B4:B6"/>
    <mergeCell ref="C4:C5"/>
    <mergeCell ref="D4:D5"/>
    <mergeCell ref="E4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Bucur Ioana Teodora</dc:creator>
  <cp:keywords/>
  <dc:description/>
  <cp:lastModifiedBy>User09</cp:lastModifiedBy>
  <cp:lastPrinted>2023-12-28T06:15:24Z</cp:lastPrinted>
  <dcterms:created xsi:type="dcterms:W3CDTF">2013-05-28T12:00:32Z</dcterms:created>
  <dcterms:modified xsi:type="dcterms:W3CDTF">2023-12-28T06:15:29Z</dcterms:modified>
  <cp:category/>
  <cp:version/>
  <cp:contentType/>
  <cp:contentStatus/>
</cp:coreProperties>
</file>